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035"/>
  </bookViews>
  <sheets>
    <sheet name="Arkusz2" sheetId="2" r:id="rId1"/>
  </sheets>
  <definedNames>
    <definedName name="_xlnm.Print_Area" localSheetId="0">Arkusz2!$A$1:$H$32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G10" i="2"/>
  <c r="E10" i="2"/>
  <c r="B30" i="2" l="1"/>
  <c r="D10" i="2" l="1"/>
  <c r="D9" i="2"/>
  <c r="D8" i="2"/>
  <c r="D7" i="2"/>
  <c r="D6" i="2"/>
  <c r="D5" i="2"/>
  <c r="C14" i="2" l="1"/>
  <c r="B31" i="2" l="1"/>
  <c r="C15" i="2" l="1"/>
  <c r="C16" i="2" s="1"/>
  <c r="C17" i="2" s="1"/>
  <c r="E5" i="2"/>
  <c r="F10" i="2" l="1"/>
  <c r="F9" i="2"/>
  <c r="F8" i="2"/>
  <c r="F7" i="2"/>
  <c r="F6" i="2"/>
  <c r="F5" i="2"/>
  <c r="G5" i="2" s="1"/>
  <c r="G6" i="2" l="1"/>
  <c r="G7" i="2"/>
  <c r="G8" i="2"/>
  <c r="G9" i="2"/>
  <c r="E6" i="2"/>
  <c r="E7" i="2"/>
  <c r="E8" i="2"/>
  <c r="E9" i="2"/>
  <c r="C27" i="2"/>
  <c r="C19" i="2"/>
  <c r="H7" i="2" l="1"/>
  <c r="H8" i="2"/>
  <c r="H6" i="2"/>
  <c r="H10" i="2"/>
  <c r="H9" i="2"/>
  <c r="H5" i="2"/>
  <c r="F11" i="2" l="1"/>
  <c r="D11" i="2"/>
  <c r="G11" i="2" l="1"/>
  <c r="H11" i="2" l="1"/>
  <c r="B29" i="2" s="1"/>
  <c r="E11" i="2"/>
</calcChain>
</file>

<file path=xl/sharedStrings.xml><?xml version="1.0" encoding="utf-8"?>
<sst xmlns="http://schemas.openxmlformats.org/spreadsheetml/2006/main" count="22" uniqueCount="18">
  <si>
    <t>Rok</t>
  </si>
  <si>
    <t>m/brutto</t>
  </si>
  <si>
    <t>SUMA:</t>
  </si>
  <si>
    <t>koszty pr-cy + fundusz pracy rocznie</t>
  </si>
  <si>
    <t>koszty pr-cy + fundusz pracy miesięczne</t>
  </si>
  <si>
    <t>brutto</t>
  </si>
  <si>
    <t>* ujęto dodatkowe wynagrodzenie roczne, nagrody, odpis na ZFŚS, składkę PPK</t>
  </si>
  <si>
    <t>ŁĄCZNY KOSZT:</t>
  </si>
  <si>
    <t>ŁĄCZNE KOSZTY:</t>
  </si>
  <si>
    <t>MAX. KWOTA DOFINANSOWANIA:</t>
  </si>
  <si>
    <t xml:space="preserve">KALKULACJA KOSZTÓW - projekt Typ E Wsparcie procesu zarządzania LSR przez LGD </t>
  </si>
  <si>
    <t>1. Koszty utrzymania pracowników (wynagrodzenie, delegacje)</t>
  </si>
  <si>
    <t>3. Koszty aktywizacji mieszkańców i innych podmiotów z obszaru objętego LSR związanej z realizacją LSR w zakresie wdrażania działania 7.6 RLKS</t>
  </si>
  <si>
    <t>Kurs euro:</t>
  </si>
  <si>
    <t>WARTOŚĆ PROJEKTU 100 %:</t>
  </si>
  <si>
    <t>2. Koszty funkcjonowania biura LGD w zakresie związanym z wdrażaniem działania 7.6 RLKS - np. czynsz, media, materiały biurowe, wyposażenie, koszty diet dla członków Rady.</t>
  </si>
  <si>
    <r>
      <t>minimum 3/4</t>
    </r>
    <r>
      <rPr>
        <sz val="10"/>
        <color theme="1"/>
        <rFont val="Calibri"/>
        <family val="2"/>
        <charset val="238"/>
        <scheme val="minor"/>
      </rPr>
      <t xml:space="preserve"> etatu</t>
    </r>
  </si>
  <si>
    <t xml:space="preserve">Załącznik nr 3 E 
do Regulaminu wyboru projektów
nr FEMP.07.06-IZ.00-053/24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</si>
</sst>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00_-;\-* #,##0.00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Symbol"/>
      <family val="1"/>
      <charset val="2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Border="1"/>
    <xf numFmtId="0" fontId="3" fillId="0" borderId="0" xfId="0" applyFont="1"/>
    <xf numFmtId="4" fontId="3" fillId="0" borderId="1" xfId="0" applyNumberFormat="1" applyFont="1" applyBorder="1"/>
    <xf numFmtId="2" fontId="3" fillId="0" borderId="1" xfId="0" applyNumberFormat="1" applyFont="1" applyBorder="1"/>
    <xf numFmtId="0" fontId="4" fillId="0" borderId="1" xfId="0" applyFont="1" applyBorder="1"/>
    <xf numFmtId="4" fontId="5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7" fillId="0" borderId="0" xfId="0" applyFont="1" applyAlignment="1">
      <alignment horizontal="left" vertical="center" indent="5"/>
    </xf>
    <xf numFmtId="0" fontId="8" fillId="0" borderId="0" xfId="0" applyFont="1" applyAlignment="1">
      <alignment horizontal="left" vertical="center" indent="5"/>
    </xf>
    <xf numFmtId="4" fontId="4" fillId="0" borderId="1" xfId="0" applyNumberFormat="1" applyFont="1" applyBorder="1" applyAlignment="1">
      <alignment horizontal="center"/>
    </xf>
    <xf numFmtId="0" fontId="9" fillId="0" borderId="0" xfId="0" applyFont="1"/>
    <xf numFmtId="0" fontId="1" fillId="0" borderId="0" xfId="0" applyFont="1"/>
    <xf numFmtId="4" fontId="5" fillId="0" borderId="0" xfId="0" applyNumberFormat="1" applyFont="1" applyBorder="1"/>
    <xf numFmtId="4" fontId="4" fillId="0" borderId="0" xfId="0" applyNumberFormat="1" applyFont="1" applyBorder="1"/>
    <xf numFmtId="0" fontId="10" fillId="0" borderId="1" xfId="0" applyFont="1" applyBorder="1" applyAlignment="1">
      <alignment vertical="center" wrapText="1"/>
    </xf>
    <xf numFmtId="4" fontId="3" fillId="0" borderId="0" xfId="0" applyNumberFormat="1" applyFont="1"/>
    <xf numFmtId="9" fontId="3" fillId="0" borderId="0" xfId="0" applyNumberFormat="1" applyFont="1"/>
    <xf numFmtId="0" fontId="3" fillId="2" borderId="1" xfId="0" applyFont="1" applyFill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2" fontId="4" fillId="0" borderId="1" xfId="0" applyNumberFormat="1" applyFont="1" applyBorder="1"/>
    <xf numFmtId="164" fontId="11" fillId="0" borderId="0" xfId="1" applyNumberFormat="1" applyFont="1"/>
    <xf numFmtId="4" fontId="3" fillId="0" borderId="0" xfId="0" applyNumberFormat="1" applyFont="1" applyBorder="1"/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2" borderId="2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9525</xdr:rowOff>
    </xdr:from>
    <xdr:to>
      <xdr:col>7</xdr:col>
      <xdr:colOff>557341</xdr:colOff>
      <xdr:row>1</xdr:row>
      <xdr:rowOff>19050</xdr:rowOff>
    </xdr:to>
    <xdr:pic>
      <xdr:nvPicPr>
        <xdr:cNvPr id="2" name="Obraz 1" descr="Zestawienie logotypów zawierające od lewej: znak Funduszy Europejskich z podpisem Fundusze Europejskie dla Małopolski, flaga Rzeczypospolitej Polskiej, flaga Unii Europejskiej z podpisem dofinansowane przez Unię Europejską oraz logotyp Województwa Małopolskiego." title="Zestawienie logotypó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"/>
          <a:ext cx="8007178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zoomScale="140" zoomScaleNormal="140" workbookViewId="0">
      <selection activeCell="J2" sqref="J2"/>
    </sheetView>
  </sheetViews>
  <sheetFormatPr defaultColWidth="9.140625" defaultRowHeight="12.75" x14ac:dyDescent="0.2"/>
  <cols>
    <col min="1" max="1" width="30" style="6" customWidth="1"/>
    <col min="2" max="2" width="11.28515625" style="6" bestFit="1" customWidth="1"/>
    <col min="3" max="3" width="11.7109375" style="6" customWidth="1"/>
    <col min="4" max="4" width="15" style="6" customWidth="1"/>
    <col min="5" max="5" width="15.5703125" style="6" customWidth="1"/>
    <col min="6" max="6" width="15.28515625" style="6" customWidth="1"/>
    <col min="7" max="7" width="15.85546875" style="6" customWidth="1"/>
    <col min="8" max="8" width="19.42578125" style="6" customWidth="1"/>
    <col min="9" max="16384" width="9.140625" style="6"/>
  </cols>
  <sheetData>
    <row r="1" spans="1:12" ht="53.25" customHeight="1" x14ac:dyDescent="0.2"/>
    <row r="2" spans="1:12" ht="51" customHeight="1" x14ac:dyDescent="0.2">
      <c r="A2" s="29" t="s">
        <v>17</v>
      </c>
      <c r="B2" s="30"/>
      <c r="C2" s="30"/>
      <c r="D2" s="30"/>
      <c r="E2" s="30"/>
      <c r="F2" s="30"/>
      <c r="G2" s="30"/>
      <c r="H2" s="30"/>
    </row>
    <row r="3" spans="1:12" s="1" customFormat="1" ht="15" customHeight="1" x14ac:dyDescent="0.2">
      <c r="A3" s="31" t="s">
        <v>10</v>
      </c>
      <c r="B3" s="31"/>
      <c r="C3" s="31"/>
      <c r="D3" s="31"/>
      <c r="E3" s="31"/>
      <c r="F3" s="31"/>
      <c r="G3" s="31"/>
      <c r="H3" s="31"/>
      <c r="I3" s="1">
        <v>0.75</v>
      </c>
    </row>
    <row r="4" spans="1:12" ht="66.75" customHeight="1" x14ac:dyDescent="0.2">
      <c r="A4" s="32" t="s">
        <v>11</v>
      </c>
      <c r="B4" s="2" t="s">
        <v>0</v>
      </c>
      <c r="C4" s="36" t="s">
        <v>16</v>
      </c>
      <c r="D4" s="3" t="s">
        <v>1</v>
      </c>
      <c r="E4" s="3" t="s">
        <v>5</v>
      </c>
      <c r="F4" s="4" t="s">
        <v>4</v>
      </c>
      <c r="G4" s="4" t="s">
        <v>3</v>
      </c>
      <c r="H4" s="4" t="s">
        <v>7</v>
      </c>
      <c r="I4" s="5"/>
      <c r="J4" s="5"/>
      <c r="K4" s="5"/>
      <c r="L4" s="5"/>
    </row>
    <row r="5" spans="1:12" x14ac:dyDescent="0.2">
      <c r="A5" s="32"/>
      <c r="B5" s="2">
        <v>2024</v>
      </c>
      <c r="C5" s="37"/>
      <c r="D5" s="7">
        <f>I3*5500</f>
        <v>4125</v>
      </c>
      <c r="E5" s="26">
        <f>D5*7</f>
        <v>28875</v>
      </c>
      <c r="F5" s="8">
        <f>D5*0.1964</f>
        <v>810.15</v>
      </c>
      <c r="G5" s="26">
        <f>F5*7</f>
        <v>5671.05</v>
      </c>
      <c r="H5" s="8">
        <f>E5+G5</f>
        <v>34546.050000000003</v>
      </c>
      <c r="I5" s="5"/>
      <c r="J5" s="5"/>
      <c r="K5" s="5"/>
      <c r="L5" s="5"/>
    </row>
    <row r="6" spans="1:12" x14ac:dyDescent="0.2">
      <c r="A6" s="32"/>
      <c r="B6" s="2">
        <v>2025</v>
      </c>
      <c r="C6" s="37"/>
      <c r="D6" s="7">
        <f>I3*6000</f>
        <v>4500</v>
      </c>
      <c r="E6" s="26">
        <f t="shared" ref="E6:E9" si="0">D6*14</f>
        <v>63000</v>
      </c>
      <c r="F6" s="8">
        <f t="shared" ref="F6:F10" si="1">D6*0.1964</f>
        <v>883.8</v>
      </c>
      <c r="G6" s="26">
        <f t="shared" ref="G6:G9" si="2">F6*14</f>
        <v>12373.199999999999</v>
      </c>
      <c r="H6" s="8">
        <f t="shared" ref="H6:H10" si="3">E6+G6</f>
        <v>75373.2</v>
      </c>
      <c r="I6" s="5"/>
      <c r="J6" s="5"/>
      <c r="K6" s="5"/>
      <c r="L6" s="5"/>
    </row>
    <row r="7" spans="1:12" x14ac:dyDescent="0.2">
      <c r="A7" s="32"/>
      <c r="B7" s="2">
        <v>2026</v>
      </c>
      <c r="C7" s="37"/>
      <c r="D7" s="7">
        <f>I3*6500</f>
        <v>4875</v>
      </c>
      <c r="E7" s="26">
        <f t="shared" si="0"/>
        <v>68250</v>
      </c>
      <c r="F7" s="8">
        <f t="shared" si="1"/>
        <v>957.44999999999993</v>
      </c>
      <c r="G7" s="26">
        <f t="shared" si="2"/>
        <v>13404.3</v>
      </c>
      <c r="H7" s="8">
        <f t="shared" si="3"/>
        <v>81654.3</v>
      </c>
      <c r="I7" s="5"/>
      <c r="J7" s="5"/>
      <c r="K7" s="5"/>
      <c r="L7" s="5"/>
    </row>
    <row r="8" spans="1:12" x14ac:dyDescent="0.2">
      <c r="A8" s="32"/>
      <c r="B8" s="2">
        <v>2027</v>
      </c>
      <c r="C8" s="37"/>
      <c r="D8" s="7">
        <f>I3*7000</f>
        <v>5250</v>
      </c>
      <c r="E8" s="26">
        <f t="shared" si="0"/>
        <v>73500</v>
      </c>
      <c r="F8" s="8">
        <f t="shared" si="1"/>
        <v>1031.0999999999999</v>
      </c>
      <c r="G8" s="26">
        <f t="shared" si="2"/>
        <v>14435.399999999998</v>
      </c>
      <c r="H8" s="8">
        <f t="shared" si="3"/>
        <v>87935.4</v>
      </c>
      <c r="I8" s="5"/>
      <c r="J8" s="5"/>
      <c r="K8" s="5"/>
      <c r="L8" s="5"/>
    </row>
    <row r="9" spans="1:12" x14ac:dyDescent="0.2">
      <c r="A9" s="32"/>
      <c r="B9" s="2">
        <v>2028</v>
      </c>
      <c r="C9" s="37"/>
      <c r="D9" s="7">
        <f>I3*7500</f>
        <v>5625</v>
      </c>
      <c r="E9" s="26">
        <f t="shared" si="0"/>
        <v>78750</v>
      </c>
      <c r="F9" s="8">
        <f t="shared" si="1"/>
        <v>1104.75</v>
      </c>
      <c r="G9" s="26">
        <f t="shared" si="2"/>
        <v>15466.5</v>
      </c>
      <c r="H9" s="8">
        <f t="shared" si="3"/>
        <v>94216.5</v>
      </c>
      <c r="I9" s="5"/>
      <c r="J9" s="5"/>
      <c r="K9" s="5"/>
      <c r="L9" s="5"/>
    </row>
    <row r="10" spans="1:12" x14ac:dyDescent="0.2">
      <c r="A10" s="32"/>
      <c r="B10" s="2">
        <v>2029</v>
      </c>
      <c r="C10" s="38"/>
      <c r="D10" s="7">
        <f>I3*8000</f>
        <v>6000</v>
      </c>
      <c r="E10" s="26">
        <f>D10*7</f>
        <v>42000</v>
      </c>
      <c r="F10" s="8">
        <f t="shared" si="1"/>
        <v>1178.3999999999999</v>
      </c>
      <c r="G10" s="26">
        <f>F10*7</f>
        <v>8248.7999999999993</v>
      </c>
      <c r="H10" s="8">
        <f t="shared" si="3"/>
        <v>50248.800000000003</v>
      </c>
      <c r="I10" s="5"/>
      <c r="J10" s="5"/>
      <c r="K10" s="5"/>
      <c r="L10" s="5"/>
    </row>
    <row r="11" spans="1:12" x14ac:dyDescent="0.2">
      <c r="A11" s="32"/>
      <c r="B11" s="9" t="s">
        <v>2</v>
      </c>
      <c r="C11" s="24"/>
      <c r="D11" s="10">
        <f>SUM(D5:D10)</f>
        <v>30375</v>
      </c>
      <c r="E11" s="10">
        <f>SUM(E5:E10)</f>
        <v>354375</v>
      </c>
      <c r="F11" s="10">
        <f>SUM(F5:F10)</f>
        <v>5965.65</v>
      </c>
      <c r="G11" s="10">
        <f>SUM(G5:G10)</f>
        <v>69599.25</v>
      </c>
      <c r="H11" s="16">
        <f>SUM(H5:H10)</f>
        <v>423974.24999999994</v>
      </c>
    </row>
    <row r="12" spans="1:12" ht="12.75" customHeight="1" x14ac:dyDescent="0.2">
      <c r="A12" s="33" t="s">
        <v>15</v>
      </c>
      <c r="B12" s="2" t="s">
        <v>0</v>
      </c>
      <c r="C12" s="20"/>
      <c r="D12" s="20"/>
      <c r="E12" s="20"/>
      <c r="F12" s="20"/>
      <c r="G12" s="19"/>
      <c r="H12" s="20"/>
    </row>
    <row r="13" spans="1:12" x14ac:dyDescent="0.2">
      <c r="A13" s="34"/>
      <c r="B13" s="2">
        <v>2024</v>
      </c>
      <c r="C13" s="11">
        <v>10000</v>
      </c>
      <c r="D13" s="20"/>
      <c r="E13" s="20"/>
      <c r="F13" s="20"/>
      <c r="G13" s="19"/>
      <c r="H13" s="20"/>
    </row>
    <row r="14" spans="1:12" x14ac:dyDescent="0.2">
      <c r="A14" s="34"/>
      <c r="B14" s="2">
        <v>2025</v>
      </c>
      <c r="C14" s="11">
        <f>20000*1.05</f>
        <v>21000</v>
      </c>
      <c r="D14" s="20"/>
      <c r="E14" s="28" t="s">
        <v>6</v>
      </c>
      <c r="F14" s="20"/>
      <c r="G14" s="19"/>
      <c r="H14" s="20"/>
    </row>
    <row r="15" spans="1:12" x14ac:dyDescent="0.2">
      <c r="A15" s="34"/>
      <c r="B15" s="2">
        <v>2026</v>
      </c>
      <c r="C15" s="11">
        <f>C14*1.05</f>
        <v>22050</v>
      </c>
      <c r="D15" s="20"/>
      <c r="E15" s="20"/>
      <c r="F15" s="20"/>
      <c r="G15" s="19"/>
      <c r="H15" s="20"/>
    </row>
    <row r="16" spans="1:12" x14ac:dyDescent="0.2">
      <c r="A16" s="34"/>
      <c r="B16" s="2">
        <v>2027</v>
      </c>
      <c r="C16" s="11">
        <f t="shared" ref="C16:C17" si="4">C15*1.05</f>
        <v>23152.5</v>
      </c>
      <c r="D16" s="20"/>
      <c r="E16" s="20"/>
      <c r="F16" s="20"/>
      <c r="G16" s="19"/>
      <c r="H16" s="20"/>
    </row>
    <row r="17" spans="1:8" x14ac:dyDescent="0.2">
      <c r="A17" s="34"/>
      <c r="B17" s="2">
        <v>2028</v>
      </c>
      <c r="C17" s="11">
        <f t="shared" si="4"/>
        <v>24310.125</v>
      </c>
      <c r="D17" s="20"/>
      <c r="E17" s="20"/>
      <c r="F17" s="20"/>
      <c r="G17" s="19"/>
      <c r="H17" s="20"/>
    </row>
    <row r="18" spans="1:8" x14ac:dyDescent="0.2">
      <c r="A18" s="34"/>
      <c r="B18" s="2">
        <v>2029</v>
      </c>
      <c r="C18" s="11">
        <f>(C17*1.05)/2</f>
        <v>12762.815625000001</v>
      </c>
      <c r="D18" s="20"/>
      <c r="E18" s="20"/>
      <c r="F18" s="20"/>
      <c r="G18" s="19"/>
      <c r="H18" s="20"/>
    </row>
    <row r="19" spans="1:8" x14ac:dyDescent="0.2">
      <c r="A19" s="35"/>
      <c r="B19" s="9" t="s">
        <v>2</v>
      </c>
      <c r="C19" s="16">
        <f>SUM(C13:C18)</f>
        <v>113275.440625</v>
      </c>
      <c r="D19" s="20"/>
      <c r="E19" s="20"/>
      <c r="F19" s="20"/>
      <c r="G19" s="19"/>
      <c r="H19" s="20"/>
    </row>
    <row r="20" spans="1:8" ht="12.75" customHeight="1" x14ac:dyDescent="0.2">
      <c r="A20" s="32" t="s">
        <v>12</v>
      </c>
      <c r="B20" s="2" t="s">
        <v>0</v>
      </c>
      <c r="C20" s="20"/>
      <c r="D20" s="20"/>
      <c r="E20" s="20"/>
      <c r="F20" s="20"/>
    </row>
    <row r="21" spans="1:8" x14ac:dyDescent="0.2">
      <c r="A21" s="32"/>
      <c r="B21" s="2">
        <v>2024</v>
      </c>
      <c r="C21" s="11">
        <v>1500</v>
      </c>
      <c r="D21" s="20"/>
      <c r="E21" s="20"/>
      <c r="F21" s="20"/>
    </row>
    <row r="22" spans="1:8" x14ac:dyDescent="0.2">
      <c r="A22" s="32"/>
      <c r="B22" s="2">
        <v>2025</v>
      </c>
      <c r="C22" s="11">
        <v>3000</v>
      </c>
      <c r="D22" s="20"/>
      <c r="E22" s="20"/>
      <c r="F22" s="20"/>
    </row>
    <row r="23" spans="1:8" x14ac:dyDescent="0.2">
      <c r="A23" s="32"/>
      <c r="B23" s="2">
        <v>2026</v>
      </c>
      <c r="C23" s="11">
        <v>3000</v>
      </c>
      <c r="D23" s="20"/>
      <c r="E23" s="20"/>
      <c r="F23" s="20"/>
    </row>
    <row r="24" spans="1:8" x14ac:dyDescent="0.2">
      <c r="A24" s="32"/>
      <c r="B24" s="2">
        <v>2027</v>
      </c>
      <c r="C24" s="11">
        <v>1500</v>
      </c>
      <c r="D24" s="20"/>
      <c r="E24" s="20"/>
      <c r="F24" s="20"/>
    </row>
    <row r="25" spans="1:8" x14ac:dyDescent="0.2">
      <c r="A25" s="32"/>
      <c r="B25" s="2">
        <v>2028</v>
      </c>
      <c r="C25" s="11">
        <v>1500</v>
      </c>
      <c r="D25" s="20"/>
      <c r="E25" s="20"/>
      <c r="F25" s="20"/>
    </row>
    <row r="26" spans="1:8" x14ac:dyDescent="0.2">
      <c r="A26" s="32"/>
      <c r="B26" s="2">
        <v>2029</v>
      </c>
      <c r="C26" s="11">
        <v>750</v>
      </c>
      <c r="D26" s="20"/>
      <c r="E26" s="20"/>
      <c r="F26" s="20"/>
    </row>
    <row r="27" spans="1:8" x14ac:dyDescent="0.2">
      <c r="A27" s="32"/>
      <c r="B27" s="9" t="s">
        <v>2</v>
      </c>
      <c r="C27" s="16">
        <f>SUM(C21:C26)</f>
        <v>11250</v>
      </c>
      <c r="E27" s="20"/>
      <c r="F27" s="20"/>
    </row>
    <row r="28" spans="1:8" ht="16.5" customHeight="1" x14ac:dyDescent="0.2">
      <c r="G28" s="12"/>
      <c r="H28" s="13"/>
    </row>
    <row r="29" spans="1:8" x14ac:dyDescent="0.2">
      <c r="A29" s="21" t="s">
        <v>8</v>
      </c>
      <c r="B29" s="16">
        <f>SUM(H11,C19,C27)</f>
        <v>548499.69062499993</v>
      </c>
    </row>
    <row r="30" spans="1:8" x14ac:dyDescent="0.2">
      <c r="A30" s="21" t="s">
        <v>9</v>
      </c>
      <c r="B30" s="25">
        <f>166324*B33</f>
        <v>717654.79520000005</v>
      </c>
      <c r="C30" s="23">
        <v>0.85</v>
      </c>
    </row>
    <row r="31" spans="1:8" x14ac:dyDescent="0.2">
      <c r="A31" s="21" t="s">
        <v>14</v>
      </c>
      <c r="B31" s="25">
        <f>B30/0.85</f>
        <v>844299.75905882358</v>
      </c>
      <c r="C31" s="23">
        <v>1</v>
      </c>
    </row>
    <row r="32" spans="1:8" x14ac:dyDescent="0.2">
      <c r="B32" s="22"/>
    </row>
    <row r="33" spans="1:12" x14ac:dyDescent="0.2">
      <c r="A33" s="6" t="s">
        <v>13</v>
      </c>
      <c r="B33" s="27">
        <v>4.3148</v>
      </c>
    </row>
    <row r="35" spans="1:12" ht="15" customHeight="1" x14ac:dyDescent="0.2">
      <c r="J35" s="17"/>
      <c r="K35" s="17"/>
      <c r="L35" s="17"/>
    </row>
    <row r="36" spans="1:12" ht="15" customHeight="1" x14ac:dyDescent="0.25">
      <c r="J36" s="18"/>
      <c r="K36" s="18"/>
      <c r="L36" s="18"/>
    </row>
    <row r="37" spans="1:12" ht="15" customHeight="1" x14ac:dyDescent="0.2"/>
    <row r="38" spans="1:12" ht="12.75" customHeight="1" x14ac:dyDescent="0.2"/>
    <row r="47" spans="1:12" x14ac:dyDescent="0.2">
      <c r="A47" s="14"/>
    </row>
    <row r="48" spans="1:12" x14ac:dyDescent="0.2">
      <c r="A48" s="14"/>
    </row>
    <row r="49" spans="1:1" x14ac:dyDescent="0.2">
      <c r="A49" s="15"/>
    </row>
  </sheetData>
  <mergeCells count="6">
    <mergeCell ref="A2:H2"/>
    <mergeCell ref="A3:H3"/>
    <mergeCell ref="A4:A11"/>
    <mergeCell ref="A20:A27"/>
    <mergeCell ref="A12:A19"/>
    <mergeCell ref="C4:C10"/>
  </mergeCells>
  <pageMargins left="0.7" right="0.7" top="0.75" bottom="0.75" header="0.3" footer="0.3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2024-06-20T07:26:13Z</dcterms:modified>
</cp:coreProperties>
</file>